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782D262-EEF5-4A05-AA3B-87AA2F63C544}" xr6:coauthVersionLast="41" xr6:coauthVersionMax="47" xr10:uidLastSave="{00000000-0000-0000-0000-000000000000}"/>
  <workbookProtection workbookAlgorithmName="SHA-512" workbookHashValue="njtTYkJFHnzQL9GzeWzuU/rqzVhKE+lEMiIeZ20hjORZbOKiIs6jnKbG7galNZlLfuZXcW6FzWmcMfgcI7nlpQ==" workbookSaltValue="3C2kfaFESc/q5KKJP6aC+Q==" workbookSpinCount="100000" lockStructure="1"/>
  <bookViews>
    <workbookView xWindow="-120" yWindow="-120" windowWidth="29040" windowHeight="15990" xr2:uid="{00000000-000D-0000-FFFF-FFFF00000000}"/>
  </bookViews>
  <sheets>
    <sheet name="Učenik NE PRIMA dječji doplatak" sheetId="1" r:id="rId1"/>
    <sheet name="Učenik PRIMA dječji doplatak" sheetId="3" r:id="rId2"/>
    <sheet name="osnova za izračun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5" i="2" l="1"/>
  <c r="W54" i="2"/>
  <c r="W53" i="2"/>
  <c r="W45" i="2"/>
  <c r="W44" i="2"/>
  <c r="W43" i="2"/>
  <c r="W34" i="2"/>
  <c r="W33" i="2"/>
  <c r="W32" i="2"/>
  <c r="I53" i="2"/>
  <c r="I52" i="2"/>
  <c r="I51" i="2"/>
  <c r="I44" i="2"/>
  <c r="I43" i="2"/>
  <c r="I42" i="2"/>
  <c r="I34" i="2"/>
  <c r="I33" i="2"/>
  <c r="I32" i="2"/>
  <c r="R19" i="2"/>
  <c r="R18" i="2"/>
  <c r="R17" i="2"/>
  <c r="I19" i="2" l="1"/>
  <c r="I18" i="2"/>
  <c r="D5" i="1" s="1"/>
  <c r="D6" i="1" s="1"/>
  <c r="I17" i="2"/>
  <c r="E5" i="3" s="1"/>
  <c r="E6" i="3" s="1"/>
  <c r="E5" i="1" l="1"/>
  <c r="E6" i="1" s="1"/>
  <c r="F5" i="3" l="1"/>
  <c r="F6" i="3" s="1"/>
  <c r="AC18" i="2" l="1"/>
  <c r="AC11" i="2"/>
  <c r="AC20" i="2"/>
  <c r="AC13" i="2"/>
  <c r="AC19" i="2"/>
  <c r="AC12" i="2"/>
  <c r="N19" i="2"/>
  <c r="N18" i="2"/>
  <c r="N17" i="2"/>
  <c r="G5" i="1"/>
  <c r="G6" i="1" s="1"/>
  <c r="F5" i="1" l="1"/>
  <c r="F6" i="1" s="1"/>
  <c r="H5" i="3"/>
  <c r="H6" i="3" s="1"/>
  <c r="G5" i="3"/>
  <c r="G6" i="3" s="1"/>
  <c r="H5" i="1" l="1"/>
  <c r="I5" i="3"/>
</calcChain>
</file>

<file path=xl/sharedStrings.xml><?xml version="1.0" encoding="utf-8"?>
<sst xmlns="http://schemas.openxmlformats.org/spreadsheetml/2006/main" count="315" uniqueCount="49">
  <si>
    <r>
      <t xml:space="preserve">Učenik uključen u produženi boravak 
</t>
    </r>
    <r>
      <rPr>
        <sz val="11"/>
        <color theme="0"/>
        <rFont val="Cambria"/>
        <family val="1"/>
        <charset val="238"/>
      </rPr>
      <t>(odaberite DA ako je uključen, 
odnosno NE ako nije)</t>
    </r>
  </si>
  <si>
    <r>
      <t xml:space="preserve">Obroci koje jede učenik 
</t>
    </r>
    <r>
      <rPr>
        <sz val="11"/>
        <color theme="0"/>
        <rFont val="Cambria"/>
        <family val="1"/>
        <charset val="238"/>
      </rPr>
      <t>(odaberite jednu od kombinacija)</t>
    </r>
  </si>
  <si>
    <t>Dnevni iznos koji su roditelji izdvajali za prehranu 2022.</t>
  </si>
  <si>
    <t>Dnevni iznos koji će roditelj izdvajati za prehranu 2023.</t>
  </si>
  <si>
    <t>Postotak umanjenja računa u odnosu na 2022.</t>
  </si>
  <si>
    <t>*informativni izračun participacije roditelja u cijeni prehrane učenika. Iznos u kunama preračunat je primjenom fiksnog tečaja konverzije (1€=7,53450 kn)</t>
  </si>
  <si>
    <t>Vrsta dječjeg doplatka</t>
  </si>
  <si>
    <t>po članku 17. stavku 1. Zakona o doplatku za djecu</t>
  </si>
  <si>
    <t>DA</t>
  </si>
  <si>
    <t>Samo mliječni obrok</t>
  </si>
  <si>
    <t>VRSTE OBROKA</t>
  </si>
  <si>
    <t>EKONOMSKA CIJENA 2023.</t>
  </si>
  <si>
    <t>IZNOSI KOJE PLAĆAJU RODITELJI PB 2023</t>
  </si>
  <si>
    <t>IZNOSI KOJE PLAĆAJU RODITELJI NEPB 2023</t>
  </si>
  <si>
    <t>NE</t>
  </si>
  <si>
    <t>Vrsta obroka</t>
  </si>
  <si>
    <t>Ekonomska cijena</t>
  </si>
  <si>
    <t>PB</t>
  </si>
  <si>
    <t>VRSTA OBROKA</t>
  </si>
  <si>
    <t>IZNOS</t>
  </si>
  <si>
    <t>Samo ručak</t>
  </si>
  <si>
    <t>Samo užina</t>
  </si>
  <si>
    <t>Mliječni obrok i ručak</t>
  </si>
  <si>
    <t>Mliječni obrok, ručak i užina</t>
  </si>
  <si>
    <t>Ručak i užina</t>
  </si>
  <si>
    <t>IZRAČUN DOPLATAK 22</t>
  </si>
  <si>
    <t>EKONOMSKA CIJENA 2022.</t>
  </si>
  <si>
    <t>IZNOSI KOJE PLAĆAJU RODITELJI PB 2022</t>
  </si>
  <si>
    <t>IZNOSI KOJE PLAĆAJU RODITELJI NEPB 2022</t>
  </si>
  <si>
    <t>IZRAČUN DOPLATAK 23</t>
  </si>
  <si>
    <t>Doplatak</t>
  </si>
  <si>
    <t>po članku 17. stavku 2. Zakona o doplatku za djecu</t>
  </si>
  <si>
    <t>po članku 17. stavku 3.  Zakona o doplatku za djecu</t>
  </si>
  <si>
    <t>DJEČJI DOPLATAK</t>
  </si>
  <si>
    <t>IZNOSI KOJE PLAĆAJU RODITELJI PB 2022 - 86</t>
  </si>
  <si>
    <t>IZNOSI KOJE PLAĆAJU RODITELJI PB 2023 - 86</t>
  </si>
  <si>
    <t>IZNOSI KOJE PLAĆAJU RODITELJI NEPB 2023 86</t>
  </si>
  <si>
    <t>IZNOSI KOJE PLAĆAJU RODITELJI NE PB 2022 - 86</t>
  </si>
  <si>
    <t>IZNOSI KOJE PLAĆAJU RODITELJI PB 2022 -65</t>
  </si>
  <si>
    <t>IZNOSI KOJE PLAĆAJU RODITELJI PB 2023 -65</t>
  </si>
  <si>
    <t>IZNOSI KOJE PLAĆAJU RODITELJI NEPB 2023 - 65</t>
  </si>
  <si>
    <t>IZNOSI KOJE PLAĆAJU RODITELJI NE PB 2022 -65</t>
  </si>
  <si>
    <t>IZNOSI KOJE PLAĆAJU RODITELJI PB 2022 -50</t>
  </si>
  <si>
    <t>IZNOSI KOJE PLAĆAJU RODITELJI PB 2023 -50</t>
  </si>
  <si>
    <t>IZNOSI KOJE PLAĆAJU RODITELJI NEPB 2023 - 50</t>
  </si>
  <si>
    <t>IZNOSI KOJE PLAĆAJU RODITELJI NE PB 2022 -50</t>
  </si>
  <si>
    <t>Utvrđena cijena obroka 
2022.</t>
  </si>
  <si>
    <t>Utvrđena cijena obroka 
2023.</t>
  </si>
  <si>
    <t>Utvrđena cijena obroka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</si>
</sst>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483]"/>
    <numFmt numFmtId="166" formatCode="#,##0.00\ [$€-403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0"/>
      <name val="Calibri"/>
      <family val="2"/>
      <scheme val="minor"/>
    </font>
    <font>
      <b/>
      <sz val="11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sz val="10"/>
      <color theme="5" tint="-0.249977111117893"/>
      <name val="Cambria"/>
      <family val="1"/>
    </font>
    <font>
      <b/>
      <sz val="10"/>
      <color theme="5" tint="-0.249977111117893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/>
    <xf numFmtId="0" fontId="0" fillId="0" borderId="0" xfId="0" applyAlignment="1">
      <alignment wrapText="1"/>
    </xf>
    <xf numFmtId="0" fontId="0" fillId="4" borderId="0" xfId="0" applyFill="1"/>
    <xf numFmtId="0" fontId="6" fillId="3" borderId="0" xfId="0" applyFont="1" applyFill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7" fillId="2" borderId="3" xfId="0" applyFont="1" applyFill="1" applyBorder="1"/>
    <xf numFmtId="0" fontId="4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/>
    <xf numFmtId="0" fontId="4" fillId="0" borderId="4" xfId="0" applyFont="1" applyBorder="1"/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0" fillId="0" borderId="4" xfId="0" applyBorder="1"/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  <protection hidden="1"/>
    </xf>
    <xf numFmtId="166" fontId="3" fillId="5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hidden="1"/>
    </xf>
    <xf numFmtId="164" fontId="8" fillId="5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  <protection hidden="1"/>
    </xf>
    <xf numFmtId="10" fontId="4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4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</cellXfs>
  <cellStyles count="1">
    <cellStyle name="Normal" xfId="0" builtinId="0"/>
  </cellStyles>
  <dxfs count="98">
    <dxf>
      <numFmt numFmtId="165" formatCode="#,##0.00\ [$€-483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1"/>
        <name val="Cambria"/>
        <family val="1"/>
        <charset val="238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numFmt numFmtId="165" formatCode="#,##0.00\ [$€-483]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family val="1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0\ [$€-483]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165" formatCode="#,##0.00\ [$€-483]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0\ [$€-483]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165" formatCode="#,##0.00\ [$€-483]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general" vertical="bottom" textRotation="0" wrapText="0" indent="0" justifyLastLine="0" shrinkToFit="0" readingOrder="0"/>
    </dxf>
    <dxf>
      <numFmt numFmtId="165" formatCode="#,##0.00\ [$€-483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F471BB-568C-43D0-ACC4-6BB95332954E}" name="Table2" displayName="Table2" ref="H3:I9" totalsRowShown="0" headerRowDxfId="97">
  <autoFilter ref="H3:I9" xr:uid="{112883F5-7823-4F0D-8ECB-F8FCB98A11D5}"/>
  <tableColumns count="2">
    <tableColumn id="1" xr3:uid="{C6BDDB25-E9FD-46F6-99DC-14A71BCF914F}" name="Vrsta obroka"/>
    <tableColumn id="2" xr3:uid="{3CCFB4DF-C8DD-4507-BF2A-4B4021CD58A2}" name="Ekonomska cijena" dataDxfId="9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7B3592-85A1-4186-BA1A-3F1AC55EB2ED}" name="Table36911" displayName="Table36911" ref="L47:N53" totalsRowShown="0" headerRowDxfId="44" dataDxfId="43">
  <autoFilter ref="L47:N53" xr:uid="{A0F31784-1F0F-439D-BABF-AF2E190354F9}"/>
  <tableColumns count="3">
    <tableColumn id="1" xr3:uid="{5D6F2E4B-D6D8-4483-B4C6-A38367F0C304}" name="PB" dataDxfId="42"/>
    <tableColumn id="2" xr3:uid="{63910726-ADBD-4311-98E7-4FE4BD3636D3}" name="VRSTA OBROKA" dataDxfId="41"/>
    <tableColumn id="3" xr3:uid="{BAE67A6A-CE6C-4E1C-88E3-CFB298765D93}" name="IZNOS" dataDxfId="4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892041-BC5A-4F19-9B62-6DAC41D19F04}" name="Table471012" displayName="Table471012" ref="P49:R55" totalsRowShown="0" headerRowDxfId="39" dataDxfId="37" headerRowBorderDxfId="38" tableBorderDxfId="36" totalsRowBorderDxfId="35">
  <autoFilter ref="P49:R55" xr:uid="{D0571497-A8A4-470A-897A-C3E58A0BB2CF}"/>
  <tableColumns count="3">
    <tableColumn id="1" xr3:uid="{0F387BA2-1C17-4D28-BB52-5C7280FF44FD}" name="PB" dataDxfId="34"/>
    <tableColumn id="2" xr3:uid="{2BB109ED-D56B-49BB-B502-112453E3A898}" name="VRSTA OBROKA" dataDxfId="33"/>
    <tableColumn id="3" xr3:uid="{890422E3-C8C3-46DF-9E05-28B19216F1C9}" name="IZNOS" dataDxfId="3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60A93D-2B99-4CF4-9D06-2FF4E83E04E4}" name="Table3213" displayName="Table3213" ref="G28:I34" totalsRowShown="0" headerRowDxfId="31" dataDxfId="30">
  <autoFilter ref="G28:I34" xr:uid="{F0692F97-1572-4647-9ADA-9F6D37DAC723}"/>
  <tableColumns count="3">
    <tableColumn id="1" xr3:uid="{D70DF980-3538-4CFA-AE8D-64D8F0A5CE8B}" name="PB" dataDxfId="29"/>
    <tableColumn id="2" xr3:uid="{0A52863D-96DB-483F-8418-8CFA163DC29D}" name="VRSTA OBROKA" dataDxfId="28"/>
    <tableColumn id="3" xr3:uid="{74AC8141-1FEF-4F17-9B70-A796F998F399}" name="IZNOS" dataDxfId="2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A0B7305-B73A-45C0-84A6-FABAB296E2E2}" name="Table36914" displayName="Table36914" ref="G38:I44" totalsRowShown="0" headerRowDxfId="26" dataDxfId="25">
  <autoFilter ref="G38:I44" xr:uid="{214DF9E9-5619-436E-A557-86F0AAB050FC}"/>
  <tableColumns count="3">
    <tableColumn id="1" xr3:uid="{949B6B26-8DC7-4080-866B-7F38F065D8F4}" name="PB" dataDxfId="24"/>
    <tableColumn id="2" xr3:uid="{C88E5A62-F174-4FDE-B8E3-C452EC4A4F90}" name="VRSTA OBROKA" dataDxfId="23"/>
    <tableColumn id="3" xr3:uid="{9C7B4B36-C970-4B13-88B7-31E6F60FF99A}" name="IZNOS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30582B-80BE-4F14-BA0B-0BB0F0CDFE6D}" name="Table3691115" displayName="Table3691115" ref="G47:I53" totalsRowShown="0" headerRowDxfId="21" dataDxfId="20">
  <autoFilter ref="G47:I53" xr:uid="{E8F30A44-3CB9-47FF-A260-ACC7B0146AC6}"/>
  <tableColumns count="3">
    <tableColumn id="1" xr3:uid="{38DF23CF-6C16-4CB9-8625-E77A15B9F8AE}" name="PB" dataDxfId="19"/>
    <tableColumn id="2" xr3:uid="{F47D6760-68E5-45B7-800C-DB5A42D4A7A6}" name="VRSTA OBROKA" dataDxfId="18"/>
    <tableColumn id="3" xr3:uid="{3FF939D9-31A8-4A0E-B017-8514F3B48B9F}" name="IZNOS" dataDxfId="1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C38F681-D42E-4427-95DA-0C08FC0E220A}" name="Table321319" displayName="Table321319" ref="U28:W34" totalsRowShown="0" headerRowDxfId="16" dataDxfId="15">
  <autoFilter ref="U28:W34" xr:uid="{4973A2A4-62C1-4073-B818-F9F67AF94FC3}"/>
  <tableColumns count="3">
    <tableColumn id="1" xr3:uid="{D79E71C6-5998-4C92-9BBD-BA320AAE3533}" name="PB" dataDxfId="14"/>
    <tableColumn id="2" xr3:uid="{14A39853-C321-42DC-9168-0EF905C43711}" name="VRSTA OBROKA" dataDxfId="13"/>
    <tableColumn id="3" xr3:uid="{EA290A88-A9FB-4941-A798-C4071569AE2D}" name="IZNOS" dataDxfId="1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8257BFF-1683-4AD1-88CE-FB29CD7C7AE8}" name="Table3691420" displayName="Table3691420" ref="U39:W45" totalsRowShown="0" headerRowDxfId="11" dataDxfId="10">
  <autoFilter ref="U39:W45" xr:uid="{252AAB74-DC65-43E2-939E-FB8501B20094}"/>
  <tableColumns count="3">
    <tableColumn id="1" xr3:uid="{CC085101-F906-4FEB-938B-271CC70D9539}" name="PB" dataDxfId="9"/>
    <tableColumn id="2" xr3:uid="{7C6038E0-E489-48C5-86A4-1EC17E20D0B8}" name="VRSTA OBROKA" dataDxfId="8"/>
    <tableColumn id="3" xr3:uid="{D13C5A6D-62C7-4DE5-BB10-ACF412412A1D}" name="IZNOS" dataDxfId="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233F5AD-F048-4F85-ACB1-5B2CB7E955CE}" name="Table369111521" displayName="Table369111521" ref="U49:W55" totalsRowShown="0" headerRowDxfId="6" dataDxfId="5">
  <autoFilter ref="U49:W55" xr:uid="{C6BA18A0-DD9F-4594-8253-DE20950E0FE7}"/>
  <tableColumns count="3">
    <tableColumn id="1" xr3:uid="{13C70314-E46F-4544-A9AC-DFFCBC60EC50}" name="PB" dataDxfId="4"/>
    <tableColumn id="2" xr3:uid="{4A0D4751-67C0-4142-B9E7-8404E88AA50F}" name="VRSTA OBROKA" dataDxfId="3"/>
    <tableColumn id="3" xr3:uid="{97BDAC3C-88D4-4BEA-8BF1-F964C1BD0426}" name="IZNOS" dataDxfId="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39EAB5E-C37C-4BD6-8BDC-C4ACE24D0C43}" name="Table216" displayName="Table216" ref="H13:I19" totalsRowShown="0" headerRowDxfId="1">
  <autoFilter ref="H13:I19" xr:uid="{7A0447B4-8E16-4A19-BDF7-20D0B75E79D1}"/>
  <tableColumns count="2">
    <tableColumn id="1" xr3:uid="{62DB0F8D-06C0-4F31-80D9-8FDA30246688}" name="Vrsta obroka"/>
    <tableColumn id="2" xr3:uid="{C8F998E8-0D3D-4226-BEF8-B737FC97B475}" name="Ekonomska cijena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C26E99-5574-42DE-8BA2-21B2AEBB3669}" name="Table3" displayName="Table3" ref="L3:N9" totalsRowShown="0" headerRowDxfId="95" dataDxfId="94">
  <autoFilter ref="L3:N9" xr:uid="{5A65C1E8-9D8E-473E-80C7-67508B1DD650}"/>
  <tableColumns count="3">
    <tableColumn id="1" xr3:uid="{A7ADD8DE-2204-444C-8550-65863BF17B95}" name="PB" dataDxfId="93"/>
    <tableColumn id="2" xr3:uid="{2CB7A9B3-A0A5-4E68-BCC8-ED5C5035BD5B}" name="VRSTA OBROKA" dataDxfId="92"/>
    <tableColumn id="3" xr3:uid="{B66BB01D-D535-4FC7-A5EE-2DBF3F564AAA}" name="IZNOS" dataDxfId="9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22EDF7-48AB-4AEB-AB9A-B645D3C0C81A}" name="Table4" displayName="Table4" ref="P3:R9" totalsRowShown="0" headerRowDxfId="90" dataDxfId="88" headerRowBorderDxfId="89" tableBorderDxfId="87" totalsRowBorderDxfId="86">
  <autoFilter ref="P3:R9" xr:uid="{1C185ED8-7ED8-4A7A-BACF-2F8BC3953F1C}"/>
  <tableColumns count="3">
    <tableColumn id="1" xr3:uid="{9709D180-E59E-489F-95B0-62305850E1C9}" name="PB" dataDxfId="85"/>
    <tableColumn id="2" xr3:uid="{D3BD570F-819A-40D4-949A-A80FB9E0D92C}" name="VRSTA OBROKA" dataDxfId="84"/>
    <tableColumn id="3" xr3:uid="{44EFCA44-44D8-444F-B748-12E3C6E8E33C}" name="IZNOS" dataDxfId="8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914EB8-1C2D-4EA3-9F2E-FF7BB1E9CD45}" name="Table36" displayName="Table36" ref="L13:N19" totalsRowShown="0" headerRowDxfId="82">
  <autoFilter ref="L13:N19" xr:uid="{4C0554CF-806B-4474-B0C7-DCF9F5943F12}"/>
  <tableColumns count="3">
    <tableColumn id="1" xr3:uid="{EEA54E9A-3CB5-4C97-AAF5-E0F9713C62AF}" name="PB" dataDxfId="81"/>
    <tableColumn id="2" xr3:uid="{0D2D5C81-B523-4DEF-9B9F-073B2F6F7904}" name="VRSTA OBROKA" dataDxfId="80"/>
    <tableColumn id="3" xr3:uid="{95BB8EB3-7136-4395-B5A2-73E1F5A5224C}" name="IZNOS" dataDxfId="7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7811FAD-CC04-47DB-BDCA-F036C36980EB}" name="Table47" displayName="Table47" ref="P13:R19" totalsRowShown="0" headerRowDxfId="78" dataDxfId="76" headerRowBorderDxfId="77" tableBorderDxfId="75" totalsRowBorderDxfId="74">
  <autoFilter ref="P13:R19" xr:uid="{4D37D399-9B46-445B-8E9D-CDA1B215AB78}"/>
  <tableColumns count="3">
    <tableColumn id="1" xr3:uid="{405F4980-6A2A-4E59-AE9E-427DD375646F}" name="PB" dataDxfId="73"/>
    <tableColumn id="2" xr3:uid="{802AD0A6-291F-4C3A-902A-17DD21403DB7}" name="VRSTA OBROKA" dataDxfId="72"/>
    <tableColumn id="3" xr3:uid="{E7579FEC-8CB6-4D7A-826C-E6F6CAE27C53}" name="IZNOS" dataDxfId="7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8DC05A-325D-4A63-AA6F-FD367E82E74A}" name="Table32" displayName="Table32" ref="L28:N34" totalsRowShown="0" headerRowDxfId="70" dataDxfId="69">
  <autoFilter ref="L28:N34" xr:uid="{D490F73E-F720-438F-B529-04CE9E2135EA}"/>
  <tableColumns count="3">
    <tableColumn id="1" xr3:uid="{B371D0ED-2911-4B5D-932D-24DCA3962AFE}" name="PB" dataDxfId="68"/>
    <tableColumn id="2" xr3:uid="{EF20D89C-4219-4158-9EE3-5FC33792D47B}" name="VRSTA OBROKA" dataDxfId="67"/>
    <tableColumn id="3" xr3:uid="{881B990C-E8A5-4429-B56F-DB751247F1BE}" name="IZNOS" dataDxfId="6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9666EE-C2AB-4AF9-A7EE-FE8C3950107B}" name="Table48" displayName="Table48" ref="P28:R34" totalsRowShown="0" headerRowDxfId="65" dataDxfId="63" headerRowBorderDxfId="64" tableBorderDxfId="62" totalsRowBorderDxfId="61">
  <autoFilter ref="P28:R34" xr:uid="{9224D8B1-DC9C-49CB-8C75-9E4F6B28F93E}"/>
  <tableColumns count="3">
    <tableColumn id="1" xr3:uid="{6AB5F03E-FAB4-432A-80A0-2CE31F767780}" name="PB" dataDxfId="60"/>
    <tableColumn id="2" xr3:uid="{C930EDAA-63E4-4CA2-9A4B-8ED8F3F4F47F}" name="VRSTA OBROKA" dataDxfId="59"/>
    <tableColumn id="3" xr3:uid="{77F9BCC8-2DF4-4930-89F8-E053129A0D7C}" name="IZNOS" dataDxfId="5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85383C-59A6-4160-A4AC-4C5E4B8353F0}" name="Table369" displayName="Table369" ref="L38:N44" totalsRowShown="0" headerRowDxfId="57" dataDxfId="56">
  <autoFilter ref="L38:N44" xr:uid="{3F98228B-2335-474A-B8D2-9D4AD0B00740}"/>
  <tableColumns count="3">
    <tableColumn id="1" xr3:uid="{F9D3E66B-CEE4-4DDB-9329-34BEA7E007DD}" name="PB" dataDxfId="55"/>
    <tableColumn id="2" xr3:uid="{27BEE2B5-F813-4542-985A-6827B94BA22E}" name="VRSTA OBROKA" dataDxfId="54"/>
    <tableColumn id="3" xr3:uid="{CE21D1F4-F8E9-41E8-9C9D-49F893FC6FE7}" name="IZNOS" dataDxfId="5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6910A3A-8B8D-42FC-A35F-93C9FC8AD9F2}" name="Table4710" displayName="Table4710" ref="P39:R45" totalsRowShown="0" headerRowDxfId="52" dataDxfId="50" headerRowBorderDxfId="51" tableBorderDxfId="49" totalsRowBorderDxfId="48">
  <autoFilter ref="P39:R45" xr:uid="{9E203455-8C79-4A95-AAAA-235367976F86}"/>
  <tableColumns count="3">
    <tableColumn id="1" xr3:uid="{3ED45762-73BF-4A78-B707-60E69C969D9A}" name="PB" dataDxfId="47"/>
    <tableColumn id="2" xr3:uid="{5D9F2775-4C8E-4F42-86E5-4A0FBDF5DE35}" name="VRSTA OBROKA" dataDxfId="46"/>
    <tableColumn id="3" xr3:uid="{6F812FA2-168B-48C9-AC6A-FB773B16FB7E}" name="IZNOS" dataDxfId="4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4:H9"/>
  <sheetViews>
    <sheetView tabSelected="1" workbookViewId="0">
      <selection activeCell="B5" sqref="B5:B6"/>
    </sheetView>
  </sheetViews>
  <sheetFormatPr defaultRowHeight="15" x14ac:dyDescent="0.25"/>
  <cols>
    <col min="2" max="2" width="36.5703125" customWidth="1"/>
    <col min="3" max="3" width="45.42578125" customWidth="1"/>
    <col min="4" max="4" width="20.28515625" customWidth="1"/>
    <col min="5" max="5" width="23.42578125" customWidth="1"/>
    <col min="6" max="6" width="22.42578125" customWidth="1"/>
    <col min="7" max="7" width="25.140625" customWidth="1"/>
    <col min="8" max="8" width="26" customWidth="1"/>
  </cols>
  <sheetData>
    <row r="4" spans="2:8" ht="57" x14ac:dyDescent="0.25">
      <c r="B4" s="3" t="s">
        <v>0</v>
      </c>
      <c r="C4" s="3" t="s">
        <v>1</v>
      </c>
      <c r="D4" s="3" t="s">
        <v>48</v>
      </c>
      <c r="E4" s="3" t="s">
        <v>47</v>
      </c>
      <c r="F4" s="3" t="s">
        <v>2</v>
      </c>
      <c r="G4" s="3" t="s">
        <v>3</v>
      </c>
      <c r="H4" s="3" t="s">
        <v>4</v>
      </c>
    </row>
    <row r="5" spans="2:8" ht="46.15" customHeight="1" x14ac:dyDescent="0.25">
      <c r="B5" s="31"/>
      <c r="C5" s="31"/>
      <c r="D5" s="22" t="str">
        <f>IF(C5&lt;&gt;"",IF(SUMPRODUCT(--(C5=Table216[Vrsta obroka])),VLOOKUP(C5,Table216[],2,FALSE)),"")</f>
        <v/>
      </c>
      <c r="E5" s="27" t="str">
        <f>IF(C5&lt;&gt;"",IF(SUMPRODUCT(--(C5=Table2[Vrsta obroka])),VLOOKUP(C5,Table2[],2,FALSE)),"")</f>
        <v/>
      </c>
      <c r="F5" s="22" t="str">
        <f>IF(AND(B5&lt;&gt;"",C5&lt;&gt;"",E5&lt;&gt;""),IF(AND(B5="DA",SUMPRODUCT(--(C5=Table36[VRSTA OBROKA]))),VLOOKUP(C5,Table36[[VRSTA OBROKA]:[IZNOS]],2,FALSE),IF((AND(B5="NE",SUMPRODUCT(--(C5=Table47[VRSTA OBROKA])))),VLOOKUP(C5,Table47[[VRSTA OBROKA]:[IZNOS]],2,FALSE),"")),"")</f>
        <v/>
      </c>
      <c r="G5" s="23" t="str">
        <f>IF(AND(B5&lt;&gt;"",C5&lt;&gt;"",E5&lt;&gt;""),IF(AND(B5="DA",SUMPRODUCT(--(C5=Table2[Vrsta obroka]))),VLOOKUP(C5,Table3[[VRSTA OBROKA]:[IZNOS]],2,FALSE),IF((AND(B5="NE",SUMPRODUCT(--(C5=Table4[VRSTA OBROKA])))),VLOOKUP(C5,Table4[[VRSTA OBROKA]:[IZNOS]],2,FALSE),"")),"")</f>
        <v/>
      </c>
      <c r="H5" s="33" t="str">
        <f>IF(G5&lt;&gt;"",(F5-G5)/F5,"")</f>
        <v/>
      </c>
    </row>
    <row r="6" spans="2:8" ht="27" customHeight="1" x14ac:dyDescent="0.25">
      <c r="B6" s="32"/>
      <c r="C6" s="32"/>
      <c r="D6" s="28" t="str">
        <f>IF(D5&lt;&gt;"",D5*7.5345,"")</f>
        <v/>
      </c>
      <c r="E6" s="29" t="str">
        <f t="shared" ref="E6:G6" si="0">IF(E5&lt;&gt;"",E5*7.5345,"")</f>
        <v/>
      </c>
      <c r="F6" s="28" t="str">
        <f t="shared" si="0"/>
        <v/>
      </c>
      <c r="G6" s="30" t="str">
        <f t="shared" si="0"/>
        <v/>
      </c>
      <c r="H6" s="34"/>
    </row>
    <row r="9" spans="2:8" x14ac:dyDescent="0.25">
      <c r="B9" s="35" t="s">
        <v>5</v>
      </c>
      <c r="C9" s="35"/>
      <c r="D9" s="35"/>
      <c r="E9" s="35"/>
      <c r="F9" s="35"/>
      <c r="G9" s="35"/>
      <c r="H9" s="35"/>
    </row>
  </sheetData>
  <sheetProtection algorithmName="SHA-512" hashValue="rdJyLmN7llCUvEVZvhdAq6WS1hRr+ZFJA8Ck+bUbKqyZ3hGYmCgtwLobzC40K+nElLh9T4rxq/oO9wds5QvAjg==" saltValue="OJSloMjO6/2xdedubsY2mA==" spinCount="100000" sheet="1" selectLockedCells="1"/>
  <mergeCells count="4">
    <mergeCell ref="B5:B6"/>
    <mergeCell ref="C5:C6"/>
    <mergeCell ref="H5:H6"/>
    <mergeCell ref="B9:H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5CCB33-0653-4B69-A383-F70FEF1ECB21}">
          <x14:formula1>
            <xm:f>'osnova za izračun'!C4:C5</xm:f>
          </x14:formula1>
          <xm:sqref>B5</xm:sqref>
        </x14:dataValidation>
        <x14:dataValidation type="list" allowBlank="1" showInputMessage="1" showErrorMessage="1" xr:uid="{13668D9A-950A-4650-AC50-8FA07C65503F}">
          <x14:formula1>
            <xm:f>'osnova za izračun'!$E$4:$E$9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A988-1BB5-4D3A-9D16-8710B188D576}">
  <sheetPr>
    <tabColor rgb="FFFF0000"/>
  </sheetPr>
  <dimension ref="B4:I16"/>
  <sheetViews>
    <sheetView zoomScale="80" zoomScaleNormal="80" workbookViewId="0">
      <selection activeCell="B5" sqref="B5:B6"/>
    </sheetView>
  </sheetViews>
  <sheetFormatPr defaultRowHeight="15" x14ac:dyDescent="0.25"/>
  <cols>
    <col min="2" max="2" width="47.5703125" customWidth="1"/>
    <col min="3" max="3" width="33" customWidth="1"/>
    <col min="4" max="4" width="36.7109375" customWidth="1"/>
    <col min="5" max="5" width="21.28515625" customWidth="1"/>
    <col min="6" max="6" width="22.42578125" customWidth="1"/>
    <col min="7" max="8" width="25" customWidth="1"/>
    <col min="9" max="9" width="26" customWidth="1"/>
  </cols>
  <sheetData>
    <row r="4" spans="2:9" ht="73.5" customHeight="1" x14ac:dyDescent="0.25">
      <c r="B4" s="9" t="s">
        <v>6</v>
      </c>
      <c r="C4" s="3" t="s">
        <v>0</v>
      </c>
      <c r="D4" s="3" t="s">
        <v>1</v>
      </c>
      <c r="E4" s="3" t="s">
        <v>46</v>
      </c>
      <c r="F4" s="3" t="s">
        <v>47</v>
      </c>
      <c r="G4" s="3" t="s">
        <v>2</v>
      </c>
      <c r="H4" s="3" t="s">
        <v>3</v>
      </c>
      <c r="I4" s="3" t="s">
        <v>4</v>
      </c>
    </row>
    <row r="5" spans="2:9" ht="46.9" customHeight="1" x14ac:dyDescent="0.25">
      <c r="B5" s="36"/>
      <c r="C5" s="31"/>
      <c r="D5" s="31"/>
      <c r="E5" s="22" t="str">
        <f>IF(D5&lt;&gt;"",IF(SUMPRODUCT(--(D5=Table216[Vrsta obroka])),VLOOKUP(D5,Table216[],2,FALSE)),"")</f>
        <v/>
      </c>
      <c r="F5" s="27" t="str">
        <f>IF(D5&lt;&gt;"",IF(SUMPRODUCT(--(D5=Table2[Vrsta obroka])),VLOOKUP(D5,Table2[],2,FALSE)),"")</f>
        <v/>
      </c>
      <c r="G5" s="22" t="str">
        <f>IF(AND(B5&lt;&gt;"",C5&lt;&gt;"",D5&lt;&gt;""),IF(B5='osnova za izračun'!E23,'osnova za izračun'!AC11,IF('Učenik PRIMA dječji doplatak'!B5='osnova za izračun'!E24,'osnova za izračun'!AC12,IF('Učenik PRIMA dječji doplatak'!B5='osnova za izračun'!E25,'osnova za izračun'!AC13,""))),"")</f>
        <v/>
      </c>
      <c r="H5" s="23" t="str">
        <f>IF(AND(B5&lt;&gt;"",C5&lt;&gt;"",D5&lt;&gt;""),IF(B5='osnova za izračun'!E23,'osnova za izračun'!AC18,IF('Učenik PRIMA dječji doplatak'!B5='osnova za izračun'!E24,'osnova za izračun'!AC19,IF('Učenik PRIMA dječji doplatak'!B5='osnova za izračun'!E25,'osnova za izračun'!AC20,""))),"")</f>
        <v/>
      </c>
      <c r="I5" s="33" t="str">
        <f>IF(H5&lt;&gt;"",(G5-H5)/G5,"")</f>
        <v/>
      </c>
    </row>
    <row r="6" spans="2:9" ht="27" customHeight="1" x14ac:dyDescent="0.25">
      <c r="B6" s="37"/>
      <c r="C6" s="32"/>
      <c r="D6" s="32"/>
      <c r="E6" s="28" t="str">
        <f>IF(E5&lt;&gt;"",E5*7.5345,"")</f>
        <v/>
      </c>
      <c r="F6" s="29" t="str">
        <f>IF(F5&lt;&gt;"",F5*7.5345,"")</f>
        <v/>
      </c>
      <c r="G6" s="28" t="str">
        <f t="shared" ref="G6:H6" si="0">IF(G5&lt;&gt;"",G5*7.5345,"")</f>
        <v/>
      </c>
      <c r="H6" s="30" t="str">
        <f t="shared" si="0"/>
        <v/>
      </c>
      <c r="I6" s="34"/>
    </row>
    <row r="11" spans="2:9" x14ac:dyDescent="0.25">
      <c r="B11" s="35" t="s">
        <v>5</v>
      </c>
      <c r="C11" s="35"/>
      <c r="D11" s="35"/>
      <c r="E11" s="35"/>
      <c r="F11" s="35"/>
      <c r="G11" s="35"/>
      <c r="H11" s="35"/>
      <c r="I11" s="35"/>
    </row>
    <row r="16" spans="2:9" x14ac:dyDescent="0.25">
      <c r="G16" s="14"/>
    </row>
  </sheetData>
  <sheetProtection algorithmName="SHA-512" hashValue="x427pMkDPQGOcadri/WUSd07z66a8IOuQ+6nsRcOg+WW1BrImGe4BeHRovwpP4chcRtdCkB/d9KDqA87DFIZIw==" saltValue="7tNq4zL3FaXv7YAFcLC3fQ==" spinCount="100000" sheet="1" selectLockedCells="1"/>
  <mergeCells count="5">
    <mergeCell ref="I5:I6"/>
    <mergeCell ref="B5:B6"/>
    <mergeCell ref="C5:C6"/>
    <mergeCell ref="D5:D6"/>
    <mergeCell ref="B11:I1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AC3C5F2-B0B7-4675-93D8-769A8E83795C}">
          <x14:formula1>
            <xm:f>'osnova za izračun'!$E$23:$E$25</xm:f>
          </x14:formula1>
          <xm:sqref>B5</xm:sqref>
        </x14:dataValidation>
        <x14:dataValidation type="list" allowBlank="1" showInputMessage="1" showErrorMessage="1" xr:uid="{F7C3F360-1C0B-4B6C-B1BF-AC14073634CA}">
          <x14:formula1>
            <xm:f>'osnova za izračun'!C4:C5</xm:f>
          </x14:formula1>
          <xm:sqref>C5</xm:sqref>
        </x14:dataValidation>
        <x14:dataValidation type="list" allowBlank="1" showInputMessage="1" showErrorMessage="1" xr:uid="{50311282-7B7A-43AD-B6CC-697FCADD7AD5}">
          <x14:formula1>
            <xm:f>'osnova za izračun'!$F$4:$F$9</xm:f>
          </x14:formula1>
          <xm:sqref>D5:D6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4A762-ED6A-4D31-BDB4-0E9A8047B25C}">
  <sheetPr>
    <tabColor theme="4" tint="-0.249977111117893"/>
  </sheetPr>
  <dimension ref="C2:AC55"/>
  <sheetViews>
    <sheetView zoomScale="55" zoomScaleNormal="55" workbookViewId="0">
      <selection activeCell="L24" sqref="L24"/>
    </sheetView>
  </sheetViews>
  <sheetFormatPr defaultRowHeight="15" x14ac:dyDescent="0.25"/>
  <cols>
    <col min="5" max="5" width="35.28515625" customWidth="1"/>
    <col min="6" max="6" width="26.7109375" customWidth="1"/>
    <col min="8" max="8" width="29.140625" customWidth="1"/>
    <col min="9" max="9" width="20" customWidth="1"/>
    <col min="13" max="13" width="28.85546875" customWidth="1"/>
    <col min="14" max="14" width="14" style="1" customWidth="1"/>
    <col min="17" max="17" width="33.42578125" customWidth="1"/>
    <col min="18" max="18" width="19.140625" customWidth="1"/>
    <col min="22" max="22" width="25.28515625" customWidth="1"/>
    <col min="23" max="23" width="14" customWidth="1"/>
  </cols>
  <sheetData>
    <row r="2" spans="3:29" x14ac:dyDescent="0.25">
      <c r="E2" s="40" t="s">
        <v>10</v>
      </c>
      <c r="F2" s="40"/>
      <c r="H2" s="41" t="s">
        <v>11</v>
      </c>
      <c r="I2" s="41"/>
      <c r="L2" s="38" t="s">
        <v>12</v>
      </c>
      <c r="M2" s="38"/>
      <c r="N2" s="38"/>
      <c r="P2" s="39" t="s">
        <v>13</v>
      </c>
      <c r="Q2" s="39"/>
      <c r="R2" s="39"/>
    </row>
    <row r="3" spans="3:29" x14ac:dyDescent="0.25">
      <c r="E3" s="4" t="s">
        <v>8</v>
      </c>
      <c r="F3" s="4" t="s">
        <v>14</v>
      </c>
      <c r="H3" s="2" t="s">
        <v>15</v>
      </c>
      <c r="I3" s="2" t="s">
        <v>16</v>
      </c>
      <c r="L3" t="s">
        <v>17</v>
      </c>
      <c r="M3" t="s">
        <v>18</v>
      </c>
      <c r="N3" t="s">
        <v>19</v>
      </c>
      <c r="P3" s="6" t="s">
        <v>17</v>
      </c>
      <c r="Q3" s="6" t="s">
        <v>18</v>
      </c>
      <c r="R3" s="6" t="s">
        <v>19</v>
      </c>
    </row>
    <row r="4" spans="3:29" x14ac:dyDescent="0.25">
      <c r="C4" t="s">
        <v>8</v>
      </c>
      <c r="E4" s="5" t="s">
        <v>9</v>
      </c>
      <c r="F4" s="5" t="s">
        <v>9</v>
      </c>
      <c r="H4" t="s">
        <v>9</v>
      </c>
      <c r="I4" s="17">
        <v>0.89</v>
      </c>
      <c r="L4" t="s">
        <v>8</v>
      </c>
      <c r="M4" t="s">
        <v>9</v>
      </c>
      <c r="N4" s="17">
        <v>0</v>
      </c>
      <c r="P4" s="18" t="s">
        <v>14</v>
      </c>
      <c r="Q4" s="18" t="s">
        <v>9</v>
      </c>
      <c r="R4" s="20">
        <v>0</v>
      </c>
    </row>
    <row r="5" spans="3:29" x14ac:dyDescent="0.25">
      <c r="C5" t="s">
        <v>14</v>
      </c>
      <c r="E5" s="5" t="s">
        <v>20</v>
      </c>
      <c r="F5" s="5" t="s">
        <v>20</v>
      </c>
      <c r="H5" t="s">
        <v>20</v>
      </c>
      <c r="I5" s="17">
        <v>1.59</v>
      </c>
      <c r="L5" t="s">
        <v>8</v>
      </c>
      <c r="M5" t="s">
        <v>20</v>
      </c>
      <c r="N5" s="17">
        <v>0</v>
      </c>
      <c r="P5" s="18" t="s">
        <v>14</v>
      </c>
      <c r="Q5" s="18" t="s">
        <v>20</v>
      </c>
      <c r="R5" s="20">
        <v>0.26</v>
      </c>
    </row>
    <row r="6" spans="3:29" x14ac:dyDescent="0.25">
      <c r="E6" s="5" t="s">
        <v>21</v>
      </c>
      <c r="F6" s="5" t="s">
        <v>21</v>
      </c>
      <c r="H6" t="s">
        <v>21</v>
      </c>
      <c r="I6" s="17">
        <v>0.44</v>
      </c>
      <c r="L6" t="s">
        <v>8</v>
      </c>
      <c r="M6" t="s">
        <v>21</v>
      </c>
      <c r="N6" s="17">
        <v>0</v>
      </c>
      <c r="P6" s="18" t="s">
        <v>14</v>
      </c>
      <c r="Q6" s="18" t="s">
        <v>21</v>
      </c>
      <c r="R6" s="20">
        <v>0</v>
      </c>
    </row>
    <row r="7" spans="3:29" x14ac:dyDescent="0.25">
      <c r="E7" s="5" t="s">
        <v>22</v>
      </c>
      <c r="F7" s="5" t="s">
        <v>22</v>
      </c>
      <c r="H7" t="s">
        <v>23</v>
      </c>
      <c r="I7" s="17">
        <v>2.92</v>
      </c>
      <c r="L7" t="s">
        <v>8</v>
      </c>
      <c r="M7" t="s">
        <v>23</v>
      </c>
      <c r="N7" s="17">
        <v>0.79</v>
      </c>
      <c r="P7" s="18" t="s">
        <v>14</v>
      </c>
      <c r="Q7" t="s">
        <v>23</v>
      </c>
      <c r="R7" s="20">
        <v>1.32</v>
      </c>
    </row>
    <row r="8" spans="3:29" x14ac:dyDescent="0.25">
      <c r="E8" s="5" t="s">
        <v>24</v>
      </c>
      <c r="F8" s="5" t="s">
        <v>24</v>
      </c>
      <c r="H8" t="s">
        <v>22</v>
      </c>
      <c r="I8" s="17">
        <v>2.48</v>
      </c>
      <c r="L8" t="s">
        <v>8</v>
      </c>
      <c r="M8" t="s">
        <v>22</v>
      </c>
      <c r="N8" s="17">
        <v>0.44</v>
      </c>
      <c r="P8" s="18" t="s">
        <v>14</v>
      </c>
      <c r="Q8" s="18" t="s">
        <v>22</v>
      </c>
      <c r="R8" s="20">
        <v>0.88</v>
      </c>
    </row>
    <row r="9" spans="3:29" x14ac:dyDescent="0.25">
      <c r="E9" s="5" t="s">
        <v>23</v>
      </c>
      <c r="F9" s="5" t="s">
        <v>23</v>
      </c>
      <c r="H9" t="s">
        <v>24</v>
      </c>
      <c r="I9" s="17">
        <v>2.0299999999999998</v>
      </c>
      <c r="L9" t="s">
        <v>8</v>
      </c>
      <c r="M9" t="s">
        <v>24</v>
      </c>
      <c r="N9" s="17">
        <v>0.17</v>
      </c>
      <c r="P9" s="19" t="s">
        <v>14</v>
      </c>
      <c r="Q9" s="19" t="s">
        <v>24</v>
      </c>
      <c r="R9" s="21">
        <v>0.7</v>
      </c>
    </row>
    <row r="10" spans="3:29" x14ac:dyDescent="0.25">
      <c r="AB10" t="s">
        <v>25</v>
      </c>
    </row>
    <row r="11" spans="3:29" x14ac:dyDescent="0.25">
      <c r="AB11">
        <v>1</v>
      </c>
      <c r="AC11" s="1" t="str">
        <f>IF(AND('Učenik PRIMA dječji doplatak'!C5&lt;&gt;"",'Učenik PRIMA dječji doplatak'!D5&lt;&gt;"",'Učenik PRIMA dječji doplatak'!F5&lt;&gt;""),IF(AND('Učenik PRIMA dječji doplatak'!B5='osnova za izračun'!E23,'Učenik PRIMA dječji doplatak'!C5="DA",SUMPRODUCT(--('Učenik PRIMA dječji doplatak'!D5=Table3213[VRSTA OBROKA]))),VLOOKUP('Učenik PRIMA dječji doplatak'!D5,Table3213[[VRSTA OBROKA]:[IZNOS]],2,FALSE), IF((AND('Učenik PRIMA dječji doplatak'!B5='osnova za izračun'!E23,'Učenik PRIMA dječji doplatak'!C5="NE",SUMPRODUCT(--('Učenik PRIMA dječji doplatak'!D5=Table321319[VRSTA OBROKA])))),VLOOKUP('Učenik PRIMA dječji doplatak'!D5,Table321319[[VRSTA OBROKA]:[IZNOS]],2,FALSE),"")),"")</f>
        <v/>
      </c>
    </row>
    <row r="12" spans="3:29" x14ac:dyDescent="0.25">
      <c r="H12" s="41" t="s">
        <v>26</v>
      </c>
      <c r="I12" s="41"/>
      <c r="L12" s="42" t="s">
        <v>27</v>
      </c>
      <c r="M12" s="42"/>
      <c r="N12" s="42"/>
      <c r="P12" s="41" t="s">
        <v>28</v>
      </c>
      <c r="Q12" s="41"/>
      <c r="R12" s="41"/>
      <c r="AB12">
        <v>2</v>
      </c>
      <c r="AC12" s="1" t="str">
        <f>IF(AND('Učenik PRIMA dječji doplatak'!C5&lt;&gt;"",'Učenik PRIMA dječji doplatak'!D5&lt;&gt;"",'Učenik PRIMA dječji doplatak'!F5&lt;&gt;""),IF(AND('Učenik PRIMA dječji doplatak'!B5='osnova za izračun'!E24,'Učenik PRIMA dječji doplatak'!C5="DA",SUMPRODUCT(--('Učenik PRIMA dječji doplatak'!D5=Table36914[VRSTA OBROKA]))),VLOOKUP('Učenik PRIMA dječji doplatak'!D5,Table36914[[VRSTA OBROKA]:[IZNOS]],2,FALSE), IF((AND('Učenik PRIMA dječji doplatak'!B5='osnova za izračun'!E24,'Učenik PRIMA dječji doplatak'!C5="NE",SUMPRODUCT(--('Učenik PRIMA dječji doplatak'!D5=Table3691420[VRSTA OBROKA])))),VLOOKUP('Učenik PRIMA dječji doplatak'!D5,Table3691420[[VRSTA OBROKA]:[IZNOS]],2,FALSE))),"")</f>
        <v/>
      </c>
    </row>
    <row r="13" spans="3:29" x14ac:dyDescent="0.25">
      <c r="H13" s="2" t="s">
        <v>15</v>
      </c>
      <c r="I13" s="2" t="s">
        <v>16</v>
      </c>
      <c r="L13" t="s">
        <v>17</v>
      </c>
      <c r="M13" t="s">
        <v>18</v>
      </c>
      <c r="N13" t="s">
        <v>19</v>
      </c>
      <c r="P13" s="6" t="s">
        <v>17</v>
      </c>
      <c r="Q13" s="6" t="s">
        <v>18</v>
      </c>
      <c r="R13" s="6" t="s">
        <v>19</v>
      </c>
      <c r="AB13">
        <v>3</v>
      </c>
      <c r="AC13" s="1" t="str">
        <f>IF(AND('Učenik PRIMA dječji doplatak'!C5&lt;&gt;"",'Učenik PRIMA dječji doplatak'!D5&lt;&gt;"",'Učenik PRIMA dječji doplatak'!F5&lt;&gt;""),IF(AND('Učenik PRIMA dječji doplatak'!B5='osnova za izračun'!E25,'Učenik PRIMA dječji doplatak'!C5="DA",SUMPRODUCT(--('Učenik PRIMA dječji doplatak'!D5=Table3691115[VRSTA OBROKA]))),VLOOKUP('Učenik PRIMA dječji doplatak'!D5,Table3691115[[VRSTA OBROKA]:[IZNOS]],2,FALSE), IF((AND('Učenik PRIMA dječji doplatak'!B5='osnova za izračun'!E25,'Učenik PRIMA dječji doplatak'!C5="NE",SUMPRODUCT(--('Učenik PRIMA dječji doplatak'!D5=Table369111521[VRSTA OBROKA])))),VLOOKUP('Učenik PRIMA dječji doplatak'!D5,Table369111521[[VRSTA OBROKA]:[IZNOS]],2,FALSE))),"")</f>
        <v/>
      </c>
    </row>
    <row r="14" spans="3:29" x14ac:dyDescent="0.25">
      <c r="H14" t="s">
        <v>9</v>
      </c>
      <c r="I14" s="17">
        <v>0.66</v>
      </c>
      <c r="L14" t="s">
        <v>8</v>
      </c>
      <c r="M14" t="s">
        <v>9</v>
      </c>
      <c r="N14" s="17">
        <v>0.46</v>
      </c>
      <c r="P14" s="18" t="s">
        <v>14</v>
      </c>
      <c r="Q14" s="18" t="s">
        <v>9</v>
      </c>
      <c r="R14" s="20">
        <v>0.46</v>
      </c>
    </row>
    <row r="15" spans="3:29" x14ac:dyDescent="0.25">
      <c r="H15" t="s">
        <v>20</v>
      </c>
      <c r="I15" s="17">
        <v>1.19</v>
      </c>
      <c r="L15" t="s">
        <v>8</v>
      </c>
      <c r="M15" t="s">
        <v>20</v>
      </c>
      <c r="N15" s="17">
        <v>0.86</v>
      </c>
      <c r="P15" s="18" t="s">
        <v>14</v>
      </c>
      <c r="Q15" s="18" t="s">
        <v>20</v>
      </c>
      <c r="R15" s="20">
        <v>1.19</v>
      </c>
    </row>
    <row r="16" spans="3:29" x14ac:dyDescent="0.25">
      <c r="H16" t="s">
        <v>21</v>
      </c>
      <c r="I16" s="17">
        <v>0.33</v>
      </c>
      <c r="L16" t="s">
        <v>8</v>
      </c>
      <c r="M16" t="s">
        <v>21</v>
      </c>
      <c r="N16" s="17">
        <v>0.26</v>
      </c>
      <c r="P16" s="18" t="s">
        <v>14</v>
      </c>
      <c r="Q16" s="18" t="s">
        <v>21</v>
      </c>
      <c r="R16" s="20">
        <v>0.33</v>
      </c>
    </row>
    <row r="17" spans="5:29" x14ac:dyDescent="0.25">
      <c r="H17" t="s">
        <v>23</v>
      </c>
      <c r="I17" s="17">
        <f>I14+I15+I16</f>
        <v>2.1800000000000002</v>
      </c>
      <c r="L17" t="s">
        <v>8</v>
      </c>
      <c r="M17" t="s">
        <v>23</v>
      </c>
      <c r="N17" s="17">
        <f>N14+N15+N16</f>
        <v>1.58</v>
      </c>
      <c r="P17" s="18" t="s">
        <v>14</v>
      </c>
      <c r="Q17" t="s">
        <v>23</v>
      </c>
      <c r="R17" s="20">
        <f>R14+R15+R16</f>
        <v>1.98</v>
      </c>
      <c r="AB17" t="s">
        <v>29</v>
      </c>
    </row>
    <row r="18" spans="5:29" x14ac:dyDescent="0.25">
      <c r="H18" t="s">
        <v>22</v>
      </c>
      <c r="I18" s="17">
        <f>I14+I15</f>
        <v>1.85</v>
      </c>
      <c r="L18" t="s">
        <v>8</v>
      </c>
      <c r="M18" t="s">
        <v>22</v>
      </c>
      <c r="N18" s="17">
        <f>N14+N15</f>
        <v>1.32</v>
      </c>
      <c r="P18" s="18" t="s">
        <v>14</v>
      </c>
      <c r="Q18" s="18" t="s">
        <v>22</v>
      </c>
      <c r="R18" s="20">
        <f>R14+R15</f>
        <v>1.65</v>
      </c>
      <c r="AB18">
        <v>1</v>
      </c>
      <c r="AC18" s="1" t="str">
        <f>IF(AND('Učenik PRIMA dječji doplatak'!C5&lt;&gt;"",'Učenik PRIMA dječji doplatak'!D5&lt;&gt;"",'Učenik PRIMA dječji doplatak'!F5&lt;&gt;""),IF(AND('Učenik PRIMA dječji doplatak'!B5='osnova za izračun'!E23,'Učenik PRIMA dječji doplatak'!C5="DA",SUMPRODUCT(--('Učenik PRIMA dječji doplatak'!D5=Table32[VRSTA OBROKA]))),VLOOKUP('Učenik PRIMA dječji doplatak'!D5,Table32[[VRSTA OBROKA]:[IZNOS]],2,FALSE), IF((AND('Učenik PRIMA dječji doplatak'!B5='osnova za izračun'!E23,'Učenik PRIMA dječji doplatak'!C5="NE",SUMPRODUCT(--('Učenik PRIMA dječji doplatak'!D5=Table48[VRSTA OBROKA])))),VLOOKUP('Učenik PRIMA dječji doplatak'!D5,Table48[[VRSTA OBROKA]:[IZNOS]],2,FALSE),"")),"")</f>
        <v/>
      </c>
    </row>
    <row r="19" spans="5:29" x14ac:dyDescent="0.25">
      <c r="H19" t="s">
        <v>24</v>
      </c>
      <c r="I19" s="17">
        <f>I15+I16</f>
        <v>1.52</v>
      </c>
      <c r="L19" t="s">
        <v>8</v>
      </c>
      <c r="M19" t="s">
        <v>24</v>
      </c>
      <c r="N19" s="17">
        <f>N15+N16</f>
        <v>1.1200000000000001</v>
      </c>
      <c r="P19" s="19" t="s">
        <v>14</v>
      </c>
      <c r="Q19" s="19" t="s">
        <v>24</v>
      </c>
      <c r="R19" s="21">
        <f>R15+R16</f>
        <v>1.52</v>
      </c>
      <c r="AB19">
        <v>2</v>
      </c>
      <c r="AC19" s="1" t="str">
        <f>IF(AND('Učenik PRIMA dječji doplatak'!C5&lt;&gt;"",'Učenik PRIMA dječji doplatak'!D5&lt;&gt;"",'Učenik PRIMA dječji doplatak'!F5&lt;&gt;""),IF(AND('Učenik PRIMA dječji doplatak'!B5='osnova za izračun'!E24,'Učenik PRIMA dječji doplatak'!C5="DA",SUMPRODUCT(--('Učenik PRIMA dječji doplatak'!D5=Table369[VRSTA OBROKA]))),VLOOKUP('Učenik PRIMA dječji doplatak'!D5,Table369[[VRSTA OBROKA]:[IZNOS]],2,FALSE), IF((AND('Učenik PRIMA dječji doplatak'!B5='osnova za izračun'!E24,'Učenik PRIMA dječji doplatak'!C5="NE",SUMPRODUCT(--('Učenik PRIMA dječji doplatak'!D5=Table4710[VRSTA OBROKA])))),VLOOKUP('Učenik PRIMA dječji doplatak'!D5,Table4710[[VRSTA OBROKA]:[IZNOS]],2,FALSE))),"")</f>
        <v/>
      </c>
    </row>
    <row r="20" spans="5:29" x14ac:dyDescent="0.25">
      <c r="AB20">
        <v>3</v>
      </c>
      <c r="AC20" s="1" t="str">
        <f>IF(AND('Učenik PRIMA dječji doplatak'!C5&lt;&gt;"",'Učenik PRIMA dječji doplatak'!D5&lt;&gt;"",'Učenik PRIMA dječji doplatak'!F5&lt;&gt;""),IF(AND('Učenik PRIMA dječji doplatak'!B5='osnova za izračun'!E25,'Učenik PRIMA dječji doplatak'!C5="DA",SUMPRODUCT(--('Učenik PRIMA dječji doplatak'!D5=Table36911[VRSTA OBROKA]))),VLOOKUP('Učenik PRIMA dječji doplatak'!D5,Table36911[[VRSTA OBROKA]:[IZNOS]],2,FALSE), IF((AND('Učenik PRIMA dječji doplatak'!B5='osnova za izračun'!E25,'Učenik PRIMA dječji doplatak'!C5="NE",SUMPRODUCT(--('Učenik PRIMA dječji doplatak'!D5=Table471012[VRSTA OBROKA])))),VLOOKUP('Učenik PRIMA dječji doplatak'!D5,Table471012[[VRSTA OBROKA]:[IZNOS]],2,FALSE))),"")</f>
        <v/>
      </c>
    </row>
    <row r="22" spans="5:29" x14ac:dyDescent="0.25">
      <c r="E22" s="8" t="s">
        <v>30</v>
      </c>
    </row>
    <row r="23" spans="5:29" ht="30" x14ac:dyDescent="0.25">
      <c r="E23" s="7" t="s">
        <v>7</v>
      </c>
    </row>
    <row r="24" spans="5:29" ht="30" x14ac:dyDescent="0.25">
      <c r="E24" s="7" t="s">
        <v>31</v>
      </c>
    </row>
    <row r="25" spans="5:29" ht="30" x14ac:dyDescent="0.25">
      <c r="E25" s="7" t="s">
        <v>32</v>
      </c>
      <c r="L25" s="43" t="s">
        <v>33</v>
      </c>
      <c r="M25" s="43"/>
      <c r="N25" s="43"/>
      <c r="O25" s="43"/>
      <c r="P25" s="43"/>
      <c r="Q25" s="43"/>
      <c r="R25" s="43"/>
    </row>
    <row r="27" spans="5:29" x14ac:dyDescent="0.25">
      <c r="G27" s="44" t="s">
        <v>34</v>
      </c>
      <c r="H27" s="44"/>
      <c r="I27" s="44"/>
      <c r="L27" s="45" t="s">
        <v>35</v>
      </c>
      <c r="M27" s="45"/>
      <c r="N27" s="45"/>
      <c r="P27" s="46" t="s">
        <v>36</v>
      </c>
      <c r="Q27" s="46"/>
      <c r="R27" s="46"/>
      <c r="U27" s="44" t="s">
        <v>37</v>
      </c>
      <c r="V27" s="44"/>
      <c r="W27" s="44"/>
    </row>
    <row r="28" spans="5:29" x14ac:dyDescent="0.25">
      <c r="G28" s="12" t="s">
        <v>17</v>
      </c>
      <c r="H28" s="12" t="s">
        <v>18</v>
      </c>
      <c r="I28" s="12" t="s">
        <v>19</v>
      </c>
      <c r="L28" s="12" t="s">
        <v>17</v>
      </c>
      <c r="M28" s="12" t="s">
        <v>18</v>
      </c>
      <c r="N28" s="12" t="s">
        <v>19</v>
      </c>
      <c r="P28" s="13" t="s">
        <v>17</v>
      </c>
      <c r="Q28" s="13" t="s">
        <v>18</v>
      </c>
      <c r="R28" s="13" t="s">
        <v>19</v>
      </c>
      <c r="U28" s="12" t="s">
        <v>17</v>
      </c>
      <c r="V28" s="12" t="s">
        <v>18</v>
      </c>
      <c r="W28" s="12" t="s">
        <v>19</v>
      </c>
    </row>
    <row r="29" spans="5:29" x14ac:dyDescent="0.25">
      <c r="G29" s="12" t="s">
        <v>8</v>
      </c>
      <c r="H29" s="12" t="s">
        <v>9</v>
      </c>
      <c r="I29" s="24">
        <v>0.09</v>
      </c>
      <c r="L29" s="12" t="s">
        <v>8</v>
      </c>
      <c r="M29" s="12" t="s">
        <v>9</v>
      </c>
      <c r="N29" s="24">
        <v>0</v>
      </c>
      <c r="P29" s="15" t="s">
        <v>14</v>
      </c>
      <c r="Q29" s="15" t="s">
        <v>9</v>
      </c>
      <c r="R29" s="25">
        <v>0</v>
      </c>
      <c r="U29" s="12" t="s">
        <v>14</v>
      </c>
      <c r="V29" s="12" t="s">
        <v>9</v>
      </c>
      <c r="W29" s="25">
        <v>0.09</v>
      </c>
    </row>
    <row r="30" spans="5:29" x14ac:dyDescent="0.25">
      <c r="G30" s="12" t="s">
        <v>8</v>
      </c>
      <c r="H30" s="12" t="s">
        <v>20</v>
      </c>
      <c r="I30" s="24">
        <v>0.17</v>
      </c>
      <c r="L30" s="12" t="s">
        <v>8</v>
      </c>
      <c r="M30" s="12" t="s">
        <v>20</v>
      </c>
      <c r="N30" s="24">
        <v>0</v>
      </c>
      <c r="P30" s="15" t="s">
        <v>14</v>
      </c>
      <c r="Q30" s="15" t="s">
        <v>20</v>
      </c>
      <c r="R30" s="25">
        <v>0</v>
      </c>
      <c r="U30" s="12" t="s">
        <v>14</v>
      </c>
      <c r="V30" s="12" t="s">
        <v>20</v>
      </c>
      <c r="W30" s="25">
        <v>0.86</v>
      </c>
    </row>
    <row r="31" spans="5:29" x14ac:dyDescent="0.25">
      <c r="G31" s="12" t="s">
        <v>8</v>
      </c>
      <c r="H31" s="12" t="s">
        <v>21</v>
      </c>
      <c r="I31" s="24">
        <v>0.26</v>
      </c>
      <c r="L31" s="12" t="s">
        <v>8</v>
      </c>
      <c r="M31" s="12" t="s">
        <v>21</v>
      </c>
      <c r="N31" s="24">
        <v>0</v>
      </c>
      <c r="P31" s="15" t="s">
        <v>14</v>
      </c>
      <c r="Q31" s="15" t="s">
        <v>21</v>
      </c>
      <c r="R31" s="25">
        <v>0</v>
      </c>
      <c r="U31" s="12" t="s">
        <v>14</v>
      </c>
      <c r="V31" s="12" t="s">
        <v>21</v>
      </c>
      <c r="W31" s="25">
        <v>0.26</v>
      </c>
    </row>
    <row r="32" spans="5:29" x14ac:dyDescent="0.25">
      <c r="G32" s="12" t="s">
        <v>8</v>
      </c>
      <c r="H32" s="12" t="s">
        <v>23</v>
      </c>
      <c r="I32" s="24">
        <f>SUM(I29:I31)</f>
        <v>0.52</v>
      </c>
      <c r="L32" s="12" t="s">
        <v>8</v>
      </c>
      <c r="M32" s="12" t="s">
        <v>23</v>
      </c>
      <c r="N32" s="24">
        <v>0</v>
      </c>
      <c r="P32" s="12" t="s">
        <v>14</v>
      </c>
      <c r="Q32" s="12" t="s">
        <v>23</v>
      </c>
      <c r="R32" s="25">
        <v>0.28999999999999998</v>
      </c>
      <c r="U32" s="12" t="s">
        <v>14</v>
      </c>
      <c r="V32" s="12" t="s">
        <v>23</v>
      </c>
      <c r="W32" s="25">
        <f>SUM(W29:W31)</f>
        <v>1.21</v>
      </c>
    </row>
    <row r="33" spans="7:23" x14ac:dyDescent="0.25">
      <c r="G33" s="12" t="s">
        <v>8</v>
      </c>
      <c r="H33" s="12" t="s">
        <v>22</v>
      </c>
      <c r="I33" s="24">
        <f>I29+I30</f>
        <v>0.26</v>
      </c>
      <c r="L33" s="12" t="s">
        <v>8</v>
      </c>
      <c r="M33" s="12" t="s">
        <v>22</v>
      </c>
      <c r="N33" s="24">
        <v>0</v>
      </c>
      <c r="P33" s="15" t="s">
        <v>14</v>
      </c>
      <c r="Q33" s="15" t="s">
        <v>22</v>
      </c>
      <c r="R33" s="25">
        <v>0</v>
      </c>
      <c r="U33" s="12" t="s">
        <v>14</v>
      </c>
      <c r="V33" s="12" t="s">
        <v>22</v>
      </c>
      <c r="W33" s="25">
        <f>W29+W30</f>
        <v>0.95</v>
      </c>
    </row>
    <row r="34" spans="7:23" x14ac:dyDescent="0.25">
      <c r="G34" s="12" t="s">
        <v>8</v>
      </c>
      <c r="H34" s="12" t="s">
        <v>24</v>
      </c>
      <c r="I34" s="24">
        <f>I30+I31</f>
        <v>0.43000000000000005</v>
      </c>
      <c r="L34" s="12" t="s">
        <v>8</v>
      </c>
      <c r="M34" s="12" t="s">
        <v>24</v>
      </c>
      <c r="N34" s="24">
        <v>0</v>
      </c>
      <c r="P34" s="16" t="s">
        <v>14</v>
      </c>
      <c r="Q34" s="16" t="s">
        <v>24</v>
      </c>
      <c r="R34" s="26">
        <v>0.17</v>
      </c>
      <c r="U34" s="12" t="s">
        <v>14</v>
      </c>
      <c r="V34" s="12" t="s">
        <v>24</v>
      </c>
      <c r="W34" s="26">
        <f>W30+W31</f>
        <v>1.1200000000000001</v>
      </c>
    </row>
    <row r="35" spans="7:23" x14ac:dyDescent="0.25">
      <c r="G35" s="10"/>
      <c r="H35" s="10"/>
      <c r="I35" s="11"/>
      <c r="L35" s="10"/>
      <c r="M35" s="10"/>
      <c r="N35" s="11"/>
      <c r="P35" s="12"/>
      <c r="Q35" s="12"/>
      <c r="R35" s="12"/>
      <c r="U35" s="10"/>
      <c r="V35" s="10"/>
      <c r="W35" s="11"/>
    </row>
    <row r="36" spans="7:23" x14ac:dyDescent="0.25">
      <c r="G36" s="10"/>
      <c r="H36" s="10"/>
      <c r="I36" s="11"/>
      <c r="L36" s="10"/>
      <c r="M36" s="10"/>
      <c r="N36" s="11"/>
      <c r="P36" s="12"/>
      <c r="Q36" s="12"/>
      <c r="R36" s="12"/>
      <c r="U36" s="10"/>
      <c r="V36" s="10"/>
      <c r="W36" s="11"/>
    </row>
    <row r="37" spans="7:23" x14ac:dyDescent="0.25">
      <c r="G37" s="44" t="s">
        <v>38</v>
      </c>
      <c r="H37" s="44"/>
      <c r="I37" s="44"/>
      <c r="L37" s="45" t="s">
        <v>39</v>
      </c>
      <c r="M37" s="45"/>
      <c r="N37" s="45"/>
      <c r="P37" s="12"/>
      <c r="Q37" s="12"/>
      <c r="R37" s="12"/>
    </row>
    <row r="38" spans="7:23" x14ac:dyDescent="0.25">
      <c r="G38" s="12" t="s">
        <v>17</v>
      </c>
      <c r="H38" s="12" t="s">
        <v>18</v>
      </c>
      <c r="I38" s="12" t="s">
        <v>19</v>
      </c>
      <c r="L38" s="12" t="s">
        <v>17</v>
      </c>
      <c r="M38" s="12" t="s">
        <v>18</v>
      </c>
      <c r="N38" s="12" t="s">
        <v>19</v>
      </c>
      <c r="P38" s="46" t="s">
        <v>40</v>
      </c>
      <c r="Q38" s="46"/>
      <c r="R38" s="46"/>
      <c r="U38" s="44" t="s">
        <v>41</v>
      </c>
      <c r="V38" s="44"/>
      <c r="W38" s="44"/>
    </row>
    <row r="39" spans="7:23" x14ac:dyDescent="0.25">
      <c r="G39" s="12" t="s">
        <v>8</v>
      </c>
      <c r="H39" s="12" t="s">
        <v>9</v>
      </c>
      <c r="I39" s="24">
        <v>0.23</v>
      </c>
      <c r="L39" s="12" t="s">
        <v>8</v>
      </c>
      <c r="M39" s="12" t="s">
        <v>9</v>
      </c>
      <c r="N39" s="24">
        <v>0</v>
      </c>
      <c r="P39" s="13" t="s">
        <v>17</v>
      </c>
      <c r="Q39" s="13" t="s">
        <v>18</v>
      </c>
      <c r="R39" s="13" t="s">
        <v>19</v>
      </c>
      <c r="U39" s="12" t="s">
        <v>17</v>
      </c>
      <c r="V39" s="12" t="s">
        <v>18</v>
      </c>
      <c r="W39" s="12" t="s">
        <v>19</v>
      </c>
    </row>
    <row r="40" spans="7:23" x14ac:dyDescent="0.25">
      <c r="G40" s="12" t="s">
        <v>8</v>
      </c>
      <c r="H40" s="12" t="s">
        <v>20</v>
      </c>
      <c r="I40" s="24">
        <v>0.43</v>
      </c>
      <c r="L40" s="12" t="s">
        <v>8</v>
      </c>
      <c r="M40" s="12" t="s">
        <v>20</v>
      </c>
      <c r="N40" s="24">
        <v>0</v>
      </c>
      <c r="P40" s="15" t="s">
        <v>14</v>
      </c>
      <c r="Q40" s="15" t="s">
        <v>9</v>
      </c>
      <c r="R40" s="25">
        <v>0</v>
      </c>
      <c r="U40" s="12" t="s">
        <v>14</v>
      </c>
      <c r="V40" s="12" t="s">
        <v>9</v>
      </c>
      <c r="W40" s="25">
        <v>0.23</v>
      </c>
    </row>
    <row r="41" spans="7:23" x14ac:dyDescent="0.25">
      <c r="G41" s="12" t="s">
        <v>8</v>
      </c>
      <c r="H41" s="12" t="s">
        <v>21</v>
      </c>
      <c r="I41" s="24">
        <v>0.26</v>
      </c>
      <c r="L41" s="12" t="s">
        <v>8</v>
      </c>
      <c r="M41" s="12" t="s">
        <v>21</v>
      </c>
      <c r="N41" s="24">
        <v>0</v>
      </c>
      <c r="P41" s="15" t="s">
        <v>14</v>
      </c>
      <c r="Q41" s="15" t="s">
        <v>20</v>
      </c>
      <c r="R41" s="25">
        <v>0</v>
      </c>
      <c r="U41" s="12" t="s">
        <v>14</v>
      </c>
      <c r="V41" s="12" t="s">
        <v>20</v>
      </c>
      <c r="W41" s="25">
        <v>0.86</v>
      </c>
    </row>
    <row r="42" spans="7:23" x14ac:dyDescent="0.25">
      <c r="G42" s="12" t="s">
        <v>8</v>
      </c>
      <c r="H42" s="12" t="s">
        <v>23</v>
      </c>
      <c r="I42" s="24">
        <f>SUM(I39:I41)</f>
        <v>0.92</v>
      </c>
      <c r="L42" s="12" t="s">
        <v>8</v>
      </c>
      <c r="M42" s="12" t="s">
        <v>23</v>
      </c>
      <c r="N42" s="24">
        <v>0</v>
      </c>
      <c r="P42" s="15" t="s">
        <v>14</v>
      </c>
      <c r="Q42" s="15" t="s">
        <v>21</v>
      </c>
      <c r="R42" s="25">
        <v>0</v>
      </c>
      <c r="U42" s="12" t="s">
        <v>14</v>
      </c>
      <c r="V42" s="12" t="s">
        <v>21</v>
      </c>
      <c r="W42" s="25">
        <v>0.26</v>
      </c>
    </row>
    <row r="43" spans="7:23" x14ac:dyDescent="0.25">
      <c r="G43" s="12" t="s">
        <v>8</v>
      </c>
      <c r="H43" s="12" t="s">
        <v>22</v>
      </c>
      <c r="I43" s="24">
        <f>I39+I40</f>
        <v>0.66</v>
      </c>
      <c r="L43" s="12" t="s">
        <v>8</v>
      </c>
      <c r="M43" s="12" t="s">
        <v>22</v>
      </c>
      <c r="N43" s="24">
        <v>0</v>
      </c>
      <c r="P43" s="12" t="s">
        <v>14</v>
      </c>
      <c r="Q43" s="12" t="s">
        <v>23</v>
      </c>
      <c r="R43" s="25">
        <v>0.48</v>
      </c>
      <c r="U43" s="12" t="s">
        <v>14</v>
      </c>
      <c r="V43" s="12" t="s">
        <v>23</v>
      </c>
      <c r="W43" s="25">
        <f>SUM(W40:W42)</f>
        <v>1.35</v>
      </c>
    </row>
    <row r="44" spans="7:23" x14ac:dyDescent="0.25">
      <c r="G44" s="12" t="s">
        <v>8</v>
      </c>
      <c r="H44" s="12" t="s">
        <v>24</v>
      </c>
      <c r="I44" s="24">
        <f>I40+I41</f>
        <v>0.69</v>
      </c>
      <c r="L44" s="12" t="s">
        <v>8</v>
      </c>
      <c r="M44" s="12" t="s">
        <v>24</v>
      </c>
      <c r="N44" s="24">
        <v>0</v>
      </c>
      <c r="P44" s="15" t="s">
        <v>14</v>
      </c>
      <c r="Q44" s="15" t="s">
        <v>22</v>
      </c>
      <c r="R44" s="25">
        <v>0.13</v>
      </c>
      <c r="U44" s="12" t="s">
        <v>14</v>
      </c>
      <c r="V44" s="12" t="s">
        <v>22</v>
      </c>
      <c r="W44" s="25">
        <f>W40+W41</f>
        <v>1.0900000000000001</v>
      </c>
    </row>
    <row r="45" spans="7:23" x14ac:dyDescent="0.25">
      <c r="G45" s="10"/>
      <c r="H45" s="10"/>
      <c r="I45" s="11"/>
      <c r="L45" s="10"/>
      <c r="M45" s="10"/>
      <c r="N45" s="11"/>
      <c r="P45" s="16" t="s">
        <v>14</v>
      </c>
      <c r="Q45" s="16" t="s">
        <v>24</v>
      </c>
      <c r="R45" s="26">
        <v>0.17</v>
      </c>
      <c r="U45" s="12" t="s">
        <v>14</v>
      </c>
      <c r="V45" s="12" t="s">
        <v>24</v>
      </c>
      <c r="W45" s="26">
        <f>W41+W42</f>
        <v>1.1200000000000001</v>
      </c>
    </row>
    <row r="46" spans="7:23" x14ac:dyDescent="0.25">
      <c r="G46" s="44" t="s">
        <v>42</v>
      </c>
      <c r="H46" s="44"/>
      <c r="I46" s="44"/>
      <c r="L46" s="45" t="s">
        <v>43</v>
      </c>
      <c r="M46" s="45"/>
      <c r="N46" s="45"/>
      <c r="P46" s="12"/>
      <c r="Q46" s="12"/>
      <c r="R46" s="12"/>
    </row>
    <row r="47" spans="7:23" x14ac:dyDescent="0.25">
      <c r="G47" s="12" t="s">
        <v>17</v>
      </c>
      <c r="H47" s="12" t="s">
        <v>18</v>
      </c>
      <c r="I47" s="12" t="s">
        <v>19</v>
      </c>
      <c r="L47" s="12" t="s">
        <v>17</v>
      </c>
      <c r="M47" s="12" t="s">
        <v>18</v>
      </c>
      <c r="N47" s="12" t="s">
        <v>19</v>
      </c>
      <c r="P47" s="12"/>
      <c r="Q47" s="12"/>
      <c r="R47" s="12"/>
    </row>
    <row r="48" spans="7:23" x14ac:dyDescent="0.25">
      <c r="G48" s="12" t="s">
        <v>8</v>
      </c>
      <c r="H48" s="12" t="s">
        <v>9</v>
      </c>
      <c r="I48" s="24">
        <v>0.33</v>
      </c>
      <c r="L48" s="12" t="s">
        <v>8</v>
      </c>
      <c r="M48" s="12" t="s">
        <v>9</v>
      </c>
      <c r="N48" s="24">
        <v>0</v>
      </c>
      <c r="P48" s="46" t="s">
        <v>44</v>
      </c>
      <c r="Q48" s="46"/>
      <c r="R48" s="46"/>
      <c r="U48" s="44" t="s">
        <v>45</v>
      </c>
      <c r="V48" s="44"/>
      <c r="W48" s="44"/>
    </row>
    <row r="49" spans="7:23" x14ac:dyDescent="0.25">
      <c r="G49" s="12" t="s">
        <v>8</v>
      </c>
      <c r="H49" s="12" t="s">
        <v>20</v>
      </c>
      <c r="I49" s="24">
        <v>0.6</v>
      </c>
      <c r="L49" s="12" t="s">
        <v>8</v>
      </c>
      <c r="M49" s="12" t="s">
        <v>20</v>
      </c>
      <c r="N49" s="24">
        <v>0</v>
      </c>
      <c r="P49" s="13" t="s">
        <v>17</v>
      </c>
      <c r="Q49" s="13" t="s">
        <v>18</v>
      </c>
      <c r="R49" s="13" t="s">
        <v>19</v>
      </c>
      <c r="U49" s="12" t="s">
        <v>17</v>
      </c>
      <c r="V49" s="12" t="s">
        <v>18</v>
      </c>
      <c r="W49" s="12" t="s">
        <v>19</v>
      </c>
    </row>
    <row r="50" spans="7:23" x14ac:dyDescent="0.25">
      <c r="G50" s="12" t="s">
        <v>8</v>
      </c>
      <c r="H50" s="12" t="s">
        <v>21</v>
      </c>
      <c r="I50" s="24">
        <v>0.26</v>
      </c>
      <c r="L50" s="12" t="s">
        <v>8</v>
      </c>
      <c r="M50" s="12" t="s">
        <v>21</v>
      </c>
      <c r="N50" s="24">
        <v>0</v>
      </c>
      <c r="P50" s="15" t="s">
        <v>14</v>
      </c>
      <c r="Q50" s="15" t="s">
        <v>9</v>
      </c>
      <c r="R50" s="25">
        <v>0</v>
      </c>
      <c r="U50" s="12" t="s">
        <v>14</v>
      </c>
      <c r="V50" s="12" t="s">
        <v>9</v>
      </c>
      <c r="W50" s="25">
        <v>0.33</v>
      </c>
    </row>
    <row r="51" spans="7:23" x14ac:dyDescent="0.25">
      <c r="G51" s="12" t="s">
        <v>8</v>
      </c>
      <c r="H51" s="12" t="s">
        <v>23</v>
      </c>
      <c r="I51" s="24">
        <f>SUM(I48:I50)</f>
        <v>1.19</v>
      </c>
      <c r="L51" s="12" t="s">
        <v>8</v>
      </c>
      <c r="M51" s="12" t="s">
        <v>23</v>
      </c>
      <c r="N51" s="24">
        <v>0.27</v>
      </c>
      <c r="P51" s="15" t="s">
        <v>14</v>
      </c>
      <c r="Q51" s="15" t="s">
        <v>20</v>
      </c>
      <c r="R51" s="25">
        <v>0</v>
      </c>
      <c r="U51" s="12" t="s">
        <v>14</v>
      </c>
      <c r="V51" s="12" t="s">
        <v>20</v>
      </c>
      <c r="W51" s="25">
        <v>0.86</v>
      </c>
    </row>
    <row r="52" spans="7:23" x14ac:dyDescent="0.25">
      <c r="G52" s="12" t="s">
        <v>8</v>
      </c>
      <c r="H52" s="12" t="s">
        <v>22</v>
      </c>
      <c r="I52" s="24">
        <f>I48+I49</f>
        <v>0.92999999999999994</v>
      </c>
      <c r="L52" s="12" t="s">
        <v>8</v>
      </c>
      <c r="M52" s="12" t="s">
        <v>22</v>
      </c>
      <c r="N52" s="24">
        <v>0</v>
      </c>
      <c r="P52" s="15" t="s">
        <v>14</v>
      </c>
      <c r="Q52" s="15" t="s">
        <v>21</v>
      </c>
      <c r="R52" s="25">
        <v>0</v>
      </c>
      <c r="U52" s="12" t="s">
        <v>14</v>
      </c>
      <c r="V52" s="12" t="s">
        <v>21</v>
      </c>
      <c r="W52" s="25">
        <v>0.26</v>
      </c>
    </row>
    <row r="53" spans="7:23" x14ac:dyDescent="0.25">
      <c r="G53" s="12" t="s">
        <v>8</v>
      </c>
      <c r="H53" s="12" t="s">
        <v>24</v>
      </c>
      <c r="I53" s="24">
        <f>I49+I50</f>
        <v>0.86</v>
      </c>
      <c r="L53" s="12" t="s">
        <v>8</v>
      </c>
      <c r="M53" s="12" t="s">
        <v>24</v>
      </c>
      <c r="N53" s="24">
        <v>0</v>
      </c>
      <c r="P53" s="12" t="s">
        <v>14</v>
      </c>
      <c r="Q53" s="12" t="s">
        <v>23</v>
      </c>
      <c r="R53" s="25">
        <v>0.62</v>
      </c>
      <c r="U53" s="12" t="s">
        <v>14</v>
      </c>
      <c r="V53" s="12" t="s">
        <v>23</v>
      </c>
      <c r="W53" s="25">
        <f>SUM(W50:W52)</f>
        <v>1.45</v>
      </c>
    </row>
    <row r="54" spans="7:23" x14ac:dyDescent="0.25">
      <c r="P54" s="15" t="s">
        <v>14</v>
      </c>
      <c r="Q54" s="15" t="s">
        <v>22</v>
      </c>
      <c r="R54" s="25">
        <v>0.27</v>
      </c>
      <c r="U54" s="12" t="s">
        <v>14</v>
      </c>
      <c r="V54" s="12" t="s">
        <v>22</v>
      </c>
      <c r="W54" s="25">
        <f>W50+W51</f>
        <v>1.19</v>
      </c>
    </row>
    <row r="55" spans="7:23" x14ac:dyDescent="0.25">
      <c r="P55" s="16" t="s">
        <v>14</v>
      </c>
      <c r="Q55" s="16" t="s">
        <v>24</v>
      </c>
      <c r="R55" s="26">
        <v>0.17</v>
      </c>
      <c r="U55" s="12" t="s">
        <v>14</v>
      </c>
      <c r="V55" s="12" t="s">
        <v>24</v>
      </c>
      <c r="W55" s="26">
        <f>W51+W52</f>
        <v>1.1200000000000001</v>
      </c>
    </row>
  </sheetData>
  <mergeCells count="20">
    <mergeCell ref="U48:W48"/>
    <mergeCell ref="L27:N27"/>
    <mergeCell ref="P27:R27"/>
    <mergeCell ref="L37:N37"/>
    <mergeCell ref="P38:R38"/>
    <mergeCell ref="L46:N46"/>
    <mergeCell ref="P48:R48"/>
    <mergeCell ref="L25:R25"/>
    <mergeCell ref="G27:I27"/>
    <mergeCell ref="G37:I37"/>
    <mergeCell ref="G46:I46"/>
    <mergeCell ref="U27:W27"/>
    <mergeCell ref="U38:W38"/>
    <mergeCell ref="L2:N2"/>
    <mergeCell ref="P2:R2"/>
    <mergeCell ref="E2:F2"/>
    <mergeCell ref="H2:I2"/>
    <mergeCell ref="L12:N12"/>
    <mergeCell ref="P12:R12"/>
    <mergeCell ref="H12:I12"/>
  </mergeCells>
  <pageMargins left="0.7" right="0.7" top="0.75" bottom="0.75" header="0.3" footer="0.3"/>
  <tableParts count="1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5a5ad8-db09-4a16-b50d-64a6c6f966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875E45F92AF1428E404BA261043442" ma:contentTypeVersion="16" ma:contentTypeDescription="Create a new document." ma:contentTypeScope="" ma:versionID="0d3f4c944823e667bed1fea2bddb21e7">
  <xsd:schema xmlns:xsd="http://www.w3.org/2001/XMLSchema" xmlns:xs="http://www.w3.org/2001/XMLSchema" xmlns:p="http://schemas.microsoft.com/office/2006/metadata/properties" xmlns:ns3="bf5a5ad8-db09-4a16-b50d-64a6c6f9663d" xmlns:ns4="ec030160-4af3-48d6-ae40-40efb5d8e937" targetNamespace="http://schemas.microsoft.com/office/2006/metadata/properties" ma:root="true" ma:fieldsID="2d6bff7d54f83aa193eaa390ae909a09" ns3:_="" ns4:_="">
    <xsd:import namespace="bf5a5ad8-db09-4a16-b50d-64a6c6f9663d"/>
    <xsd:import namespace="ec030160-4af3-48d6-ae40-40efb5d8e9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a5ad8-db09-4a16-b50d-64a6c6f96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30160-4af3-48d6-ae40-40efb5d8e9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544412-FB6B-43BD-9EA7-904927F28B56}">
  <ds:schemaRefs>
    <ds:schemaRef ds:uri="http://schemas.microsoft.com/office/infopath/2007/PartnerControls"/>
    <ds:schemaRef ds:uri="bf5a5ad8-db09-4a16-b50d-64a6c6f9663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c030160-4af3-48d6-ae40-40efb5d8e9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B05402-2C44-4400-AA1B-9E62590AA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5a5ad8-db09-4a16-b50d-64a6c6f9663d"/>
    <ds:schemaRef ds:uri="ec030160-4af3-48d6-ae40-40efb5d8e9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68023-D210-41D5-BE5D-1B84DC568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Učenik NE PRIMA dječji doplatak</vt:lpstr>
      <vt:lpstr>Učenik PRIMA dječji doplatak</vt:lpstr>
      <vt:lpstr>osnova za izračun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2023-01-05T13:04:24Z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0x010100FF875E45F92AF1428E404BA261043442</vt:lpwstr>
  </property>
</Properties>
</file>